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KR\2021\UV 032021\"/>
    </mc:Choice>
  </mc:AlternateContent>
  <xr:revisionPtr revIDLastSave="0" documentId="8_{8777CA8C-20F7-4A70-B96C-6C8607946249}" xr6:coauthVersionLast="46" xr6:coauthVersionMax="46" xr10:uidLastSave="{00000000-0000-0000-0000-000000000000}"/>
  <bookViews>
    <workbookView xWindow="-120" yWindow="-120" windowWidth="29040" windowHeight="15840" xr2:uid="{10DE24CF-EEAE-4C96-A26F-AB6C2F065F77}"/>
  </bookViews>
  <sheets>
    <sheet name="PLAN 2021" sheetId="2" r:id="rId1"/>
    <sheet name="List1" sheetId="1" r:id="rId2"/>
  </sheets>
  <externalReferences>
    <externalReference r:id="rId3"/>
  </externalReferences>
  <definedNames>
    <definedName name="_xlnm.Print_Area" localSheetId="0">'PLAN 2021'!$A$1:$N$55</definedName>
    <definedName name="print" localSheetId="0">'PLAN 2021'!$A$1:$N$55</definedName>
    <definedName name="Print_Area_0" localSheetId="0">'PLAN 2021'!$A$1:$N$55</definedName>
    <definedName name="Print_Area_0_0" localSheetId="0">'PLAN 2021'!$A$1:$N$55</definedName>
    <definedName name="Print_Area_0_0_0" localSheetId="0">'PLAN 2021'!$A$1:$N$55</definedName>
    <definedName name="Print_Area_0_0_0_0" localSheetId="0">'PLAN 2021'!$A$1:$N$55</definedName>
    <definedName name="Print_Area_0_0_0_0_0" localSheetId="0">'PLAN 2021'!$A$1:$N$55</definedName>
    <definedName name="Print_Area_0_0_0_0_0_0" localSheetId="0">'PLAN 2021'!$A$1:$N$55</definedName>
    <definedName name="Print_Area_0_0_0_0_0_0_0" localSheetId="0">'PLAN 2021'!$A$1:$N$55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2" l="1"/>
  <c r="D34" i="2"/>
  <c r="D35" i="2"/>
  <c r="D33" i="2"/>
  <c r="C33" i="2" s="1"/>
  <c r="K7" i="2" l="1"/>
  <c r="J11" i="2"/>
  <c r="J14" i="2"/>
  <c r="J21" i="2" s="1"/>
  <c r="F11" i="2"/>
  <c r="F14" i="2"/>
  <c r="E11" i="2"/>
  <c r="E7" i="2"/>
  <c r="J7" i="2"/>
  <c r="G7" i="2"/>
  <c r="F7" i="2"/>
  <c r="I42" i="2" l="1"/>
  <c r="I44" i="2" s="1"/>
  <c r="I54" i="2" s="1"/>
  <c r="D41" i="2"/>
  <c r="D42" i="2" l="1"/>
  <c r="C42" i="2"/>
  <c r="D15" i="2"/>
  <c r="D16" i="2"/>
  <c r="D17" i="2"/>
  <c r="D18" i="2"/>
  <c r="D19" i="2"/>
  <c r="K14" i="2"/>
  <c r="E14" i="2"/>
  <c r="D11" i="2" l="1"/>
  <c r="J38" i="2" l="1"/>
  <c r="K38" i="2"/>
  <c r="C11" i="2" l="1"/>
  <c r="D8" i="2"/>
  <c r="C35" i="2" l="1"/>
  <c r="C52" i="2"/>
  <c r="C50" i="2"/>
  <c r="D49" i="2"/>
  <c r="D48" i="2"/>
  <c r="D47" i="2"/>
  <c r="G38" i="2"/>
  <c r="F38" i="2"/>
  <c r="E38" i="2"/>
  <c r="D30" i="2"/>
  <c r="C30" i="2" s="1"/>
  <c r="D27" i="2"/>
  <c r="D24" i="2"/>
  <c r="C24" i="2" s="1"/>
  <c r="N21" i="2"/>
  <c r="N44" i="2" s="1"/>
  <c r="L21" i="2"/>
  <c r="L44" i="2" s="1"/>
  <c r="L54" i="2" s="1"/>
  <c r="K21" i="2"/>
  <c r="K44" i="2" s="1"/>
  <c r="H21" i="2"/>
  <c r="H44" i="2" s="1"/>
  <c r="G21" i="2"/>
  <c r="F21" i="2"/>
  <c r="D20" i="2"/>
  <c r="C19" i="2"/>
  <c r="C18" i="2"/>
  <c r="C17" i="2"/>
  <c r="C16" i="2"/>
  <c r="M21" i="2"/>
  <c r="M44" i="2" s="1"/>
  <c r="D14" i="2"/>
  <c r="D7" i="2"/>
  <c r="C7" i="2" l="1"/>
  <c r="J44" i="2"/>
  <c r="C14" i="2"/>
  <c r="D21" i="2"/>
  <c r="N54" i="2"/>
  <c r="C38" i="2"/>
  <c r="F44" i="2"/>
  <c r="F54" i="2" s="1"/>
  <c r="D50" i="2"/>
  <c r="K54" i="2"/>
  <c r="D38" i="2"/>
  <c r="H54" i="2"/>
  <c r="C15" i="2"/>
  <c r="M54" i="2"/>
  <c r="D52" i="2"/>
  <c r="G44" i="2"/>
  <c r="E21" i="2"/>
  <c r="D44" i="2" l="1"/>
  <c r="J54" i="2"/>
  <c r="C21" i="2"/>
  <c r="C44" i="2" s="1"/>
  <c r="G54" i="2"/>
  <c r="E44" i="2"/>
  <c r="E54" i="2" s="1"/>
  <c r="C54" i="2" l="1"/>
  <c r="D54" i="2"/>
</calcChain>
</file>

<file path=xl/sharedStrings.xml><?xml version="1.0" encoding="utf-8"?>
<sst xmlns="http://schemas.openxmlformats.org/spreadsheetml/2006/main" count="136" uniqueCount="61">
  <si>
    <t>Naziv ustanove: Gradska knjižnica Rijeka</t>
  </si>
  <si>
    <t>Vrsta rashoda</t>
  </si>
  <si>
    <t>Iznos rashoda</t>
  </si>
  <si>
    <t>Iznos prihoda</t>
  </si>
  <si>
    <t>Izvor prihoda</t>
  </si>
  <si>
    <t>1.</t>
  </si>
  <si>
    <t>Plaće radnika</t>
  </si>
  <si>
    <t>Ukupan iznos rashoda</t>
  </si>
  <si>
    <t>Grad Rijeka</t>
  </si>
  <si>
    <t>Ministarstvo kulture</t>
  </si>
  <si>
    <t>PGŽ</t>
  </si>
  <si>
    <t>American Corner</t>
  </si>
  <si>
    <t>Prihodi iz ostalih općina i gradova</t>
  </si>
  <si>
    <t>Vlastita sredstva – subvencioniranje usluge</t>
  </si>
  <si>
    <t>Vlastita sredstva - prodaja izdanja</t>
  </si>
  <si>
    <t>Vlastita sredstva - razne usluge</t>
  </si>
  <si>
    <t>Novčani iznos</t>
  </si>
  <si>
    <t>Broj radnika</t>
  </si>
  <si>
    <t>2.</t>
  </si>
  <si>
    <t>Redovna djelatnost ustanove</t>
  </si>
  <si>
    <t>Ukupan iznos prihoda</t>
  </si>
  <si>
    <t>Vlastita sredstva - ostalo (sponzori, donatori, itd.)</t>
  </si>
  <si>
    <t>3.</t>
  </si>
  <si>
    <t>Programska djelatnost</t>
  </si>
  <si>
    <t>american corner</t>
  </si>
  <si>
    <t>Vlastita sredstva – isubvencioniranje usluge</t>
  </si>
  <si>
    <t>Vlastita sredstva - ostalo (sponzori, donatori, itd.), i namjenska sredstva iz ranijih godina</t>
  </si>
  <si>
    <t>Nabava knjižnične građe</t>
  </si>
  <si>
    <t>Biblioklub</t>
  </si>
  <si>
    <t>Književna nagrada D.Gervais</t>
  </si>
  <si>
    <t>Ukupno</t>
  </si>
  <si>
    <t>4.</t>
  </si>
  <si>
    <t>Zaštita knjižne građe</t>
  </si>
  <si>
    <t>Vlastita sredstva - iznajmljivanje prostora</t>
  </si>
  <si>
    <t>5.</t>
  </si>
  <si>
    <t>Nabava zaštitne opreme</t>
  </si>
  <si>
    <t>6.</t>
  </si>
  <si>
    <t>Nabava ostale opreme</t>
  </si>
  <si>
    <t>7.</t>
  </si>
  <si>
    <t>Brickzine</t>
  </si>
  <si>
    <t>A)</t>
  </si>
  <si>
    <t>UKUPNO - USTANOVA</t>
  </si>
  <si>
    <t>8.</t>
  </si>
  <si>
    <t>Objekt</t>
  </si>
  <si>
    <t>Kapitalna ulaganja</t>
  </si>
  <si>
    <t>Investicijsko održavanje</t>
  </si>
  <si>
    <t>Kapitalna ulaganja u objekt  u sklopu programa zaštite kulturnog dobra</t>
  </si>
  <si>
    <t>B)</t>
  </si>
  <si>
    <t>UKUPNO - OSTALA ULAGANJA U USTANOVU</t>
  </si>
  <si>
    <t>SVEUKUPNO</t>
  </si>
  <si>
    <t xml:space="preserve">Tobogan </t>
  </si>
  <si>
    <t>WEB magazin</t>
  </si>
  <si>
    <t>ERASMUS + EU</t>
  </si>
  <si>
    <t>TEKUĆI PROJEKT ERASMUS + ZELENA I ODRŽIVA TRŽNICA</t>
  </si>
  <si>
    <t>ERASMUS +</t>
  </si>
  <si>
    <t>Svečanost otvorenja Knjižnice</t>
  </si>
  <si>
    <r>
      <t xml:space="preserve">
</t>
    </r>
    <r>
      <rPr>
        <b/>
        <sz val="11"/>
        <color rgb="FF000000"/>
        <rFont val="Calibri"/>
        <family val="2"/>
      </rPr>
      <t>EPK - 2021</t>
    </r>
  </si>
  <si>
    <t>Vlastita sredstva - ostalo – VIŠAK</t>
  </si>
  <si>
    <t xml:space="preserve">American corner  i Poslovni kutak  </t>
  </si>
  <si>
    <t xml:space="preserve">Programi ( radionice,Stripaonica, Magazin,Zeleni kutak  i sl.)  </t>
  </si>
  <si>
    <t>GODIŠNJI PLAN RADA ZA 2021.G. - FINANCIJSKI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</si>
</sst>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n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4BD97"/>
        <bgColor rgb="FF99CC99"/>
      </patternFill>
    </fill>
    <fill>
      <patternFill patternType="solid">
        <fgColor rgb="FF95B3D7"/>
        <bgColor rgb="FF8EB4E3"/>
      </patternFill>
    </fill>
    <fill>
      <patternFill patternType="solid">
        <fgColor rgb="FF8EB4E3"/>
        <bgColor rgb="FF95B3D7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CC99"/>
      </patternFill>
    </fill>
    <fill>
      <patternFill patternType="solid">
        <fgColor rgb="FF99FFFF"/>
        <bgColor rgb="FFCCFFFF"/>
      </patternFill>
    </fill>
    <fill>
      <patternFill patternType="solid">
        <fgColor rgb="FF99CC99"/>
        <bgColor rgb="FFC4BD97"/>
      </patternFill>
    </fill>
    <fill>
      <patternFill patternType="solid">
        <fgColor rgb="FFFF9999"/>
        <bgColor rgb="FFFF8080"/>
      </patternFill>
    </fill>
    <fill>
      <patternFill patternType="solid">
        <fgColor rgb="FF99FF66"/>
        <bgColor rgb="FF99CC99"/>
      </patternFill>
    </fill>
    <fill>
      <patternFill patternType="solid">
        <fgColor rgb="FF3399FF"/>
        <bgColor indexed="64"/>
      </patternFill>
    </fill>
    <fill>
      <patternFill patternType="solid">
        <fgColor rgb="FFFFCC00"/>
        <bgColor rgb="FFFFFF00"/>
      </patternFill>
    </fill>
    <fill>
      <patternFill patternType="solid">
        <fgColor rgb="FFCC99FF"/>
        <bgColor rgb="FF95B3D7"/>
      </patternFill>
    </fill>
    <fill>
      <patternFill patternType="solid">
        <fgColor rgb="FF00B050"/>
        <bgColor rgb="FFC4BD97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1" fillId="0" borderId="0" xfId="1" applyAlignment="1">
      <alignment horizontal="left" vertical="top" wrapText="1"/>
    </xf>
    <xf numFmtId="0" fontId="1" fillId="0" borderId="1" xfId="1" applyBorder="1" applyAlignment="1">
      <alignment horizontal="center" vertical="top" wrapText="1"/>
    </xf>
    <xf numFmtId="0" fontId="1" fillId="3" borderId="1" xfId="1" applyFill="1" applyBorder="1" applyAlignment="1">
      <alignment horizontal="left" vertical="top" wrapText="1"/>
    </xf>
    <xf numFmtId="0" fontId="1" fillId="4" borderId="1" xfId="1" applyFill="1" applyBorder="1" applyAlignment="1">
      <alignment horizontal="left" vertical="top" wrapText="1"/>
    </xf>
    <xf numFmtId="164" fontId="1" fillId="4" borderId="1" xfId="1" applyNumberFormat="1" applyFill="1" applyBorder="1" applyAlignment="1">
      <alignment horizontal="left" vertical="top" wrapText="1"/>
    </xf>
    <xf numFmtId="0" fontId="1" fillId="3" borderId="1" xfId="1" applyFill="1" applyBorder="1" applyAlignment="1">
      <alignment horizontal="center" vertical="top" wrapText="1"/>
    </xf>
    <xf numFmtId="0" fontId="1" fillId="3" borderId="1" xfId="1" applyFill="1" applyBorder="1" applyAlignment="1">
      <alignment vertical="top" wrapText="1"/>
    </xf>
    <xf numFmtId="164" fontId="1" fillId="2" borderId="1" xfId="1" applyNumberFormat="1" applyFill="1" applyBorder="1" applyAlignment="1">
      <alignment horizontal="left" vertical="top" wrapText="1"/>
    </xf>
    <xf numFmtId="164" fontId="1" fillId="5" borderId="1" xfId="1" applyNumberFormat="1" applyFill="1" applyBorder="1" applyAlignment="1">
      <alignment horizontal="left" vertical="top" wrapText="1"/>
    </xf>
    <xf numFmtId="164" fontId="1" fillId="6" borderId="1" xfId="1" applyNumberFormat="1" applyFill="1" applyBorder="1" applyAlignment="1">
      <alignment horizontal="left" vertical="top" wrapText="1"/>
    </xf>
    <xf numFmtId="164" fontId="1" fillId="7" borderId="1" xfId="1" applyNumberFormat="1" applyFill="1" applyBorder="1" applyAlignment="1">
      <alignment horizontal="left" vertical="top" wrapText="1"/>
    </xf>
    <xf numFmtId="164" fontId="1" fillId="8" borderId="1" xfId="1" applyNumberFormat="1" applyFill="1" applyBorder="1" applyAlignment="1">
      <alignment horizontal="left" vertical="top" wrapText="1"/>
    </xf>
    <xf numFmtId="164" fontId="1" fillId="9" borderId="1" xfId="1" applyNumberFormat="1" applyFill="1" applyBorder="1" applyAlignment="1">
      <alignment horizontal="left" vertical="top" wrapText="1"/>
    </xf>
    <xf numFmtId="164" fontId="1" fillId="10" borderId="1" xfId="1" applyNumberFormat="1" applyFill="1" applyBorder="1" applyAlignment="1">
      <alignment horizontal="left" vertical="top" wrapText="1"/>
    </xf>
    <xf numFmtId="164" fontId="1" fillId="11" borderId="1" xfId="1" applyNumberFormat="1" applyFill="1" applyBorder="1" applyAlignment="1">
      <alignment horizontal="left" vertical="top" wrapText="1"/>
    </xf>
    <xf numFmtId="164" fontId="1" fillId="12" borderId="1" xfId="1" applyNumberFormat="1" applyFill="1" applyBorder="1" applyAlignment="1">
      <alignment horizontal="left" vertical="top" wrapText="1"/>
    </xf>
    <xf numFmtId="164" fontId="1" fillId="13" borderId="1" xfId="1" applyNumberFormat="1" applyFill="1" applyBorder="1" applyAlignment="1">
      <alignment horizontal="left" vertical="top" wrapText="1"/>
    </xf>
    <xf numFmtId="0" fontId="1" fillId="0" borderId="1" xfId="1" applyBorder="1" applyAlignment="1">
      <alignment vertical="top" wrapText="1"/>
    </xf>
    <xf numFmtId="164" fontId="1" fillId="0" borderId="1" xfId="1" applyNumberFormat="1" applyBorder="1" applyAlignment="1">
      <alignment horizontal="left" vertical="top" wrapText="1"/>
    </xf>
    <xf numFmtId="1" fontId="1" fillId="2" borderId="1" xfId="1" applyNumberFormat="1" applyFill="1" applyBorder="1" applyAlignment="1">
      <alignment horizontal="left" vertical="top" wrapText="1"/>
    </xf>
    <xf numFmtId="3" fontId="1" fillId="5" borderId="1" xfId="1" applyNumberFormat="1" applyFill="1" applyBorder="1" applyAlignment="1">
      <alignment horizontal="left" vertical="top" wrapText="1"/>
    </xf>
    <xf numFmtId="3" fontId="1" fillId="6" borderId="1" xfId="1" applyNumberFormat="1" applyFill="1" applyBorder="1" applyAlignment="1">
      <alignment horizontal="left" vertical="top" wrapText="1"/>
    </xf>
    <xf numFmtId="3" fontId="1" fillId="7" borderId="1" xfId="1" applyNumberFormat="1" applyFill="1" applyBorder="1" applyAlignment="1">
      <alignment horizontal="left" vertical="top" wrapText="1"/>
    </xf>
    <xf numFmtId="3" fontId="1" fillId="0" borderId="1" xfId="1" applyNumberFormat="1" applyBorder="1" applyAlignment="1">
      <alignment horizontal="left" vertical="top" wrapText="1"/>
    </xf>
    <xf numFmtId="3" fontId="1" fillId="9" borderId="1" xfId="1" applyNumberFormat="1" applyFill="1" applyBorder="1" applyAlignment="1">
      <alignment horizontal="left" vertical="top" wrapText="1"/>
    </xf>
    <xf numFmtId="3" fontId="1" fillId="10" borderId="1" xfId="1" applyNumberFormat="1" applyFill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4" fontId="1" fillId="0" borderId="1" xfId="1" applyNumberFormat="1" applyBorder="1" applyAlignment="1">
      <alignment horizontal="left" vertical="top" wrapText="1"/>
    </xf>
    <xf numFmtId="164" fontId="1" fillId="0" borderId="0" xfId="1" applyNumberFormat="1" applyAlignment="1">
      <alignment horizontal="left" vertical="top" wrapText="1"/>
    </xf>
    <xf numFmtId="4" fontId="1" fillId="0" borderId="0" xfId="1" applyNumberFormat="1"/>
    <xf numFmtId="0" fontId="1" fillId="2" borderId="1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horizontal="left" vertical="top" wrapText="1"/>
    </xf>
    <xf numFmtId="164" fontId="1" fillId="0" borderId="0" xfId="1" applyNumberFormat="1"/>
    <xf numFmtId="164" fontId="5" fillId="2" borderId="1" xfId="1" applyNumberFormat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49" fontId="6" fillId="0" borderId="1" xfId="1" applyNumberFormat="1" applyFont="1" applyBorder="1" applyAlignment="1">
      <alignment horizontal="left" vertical="top" wrapText="1"/>
    </xf>
    <xf numFmtId="164" fontId="2" fillId="0" borderId="0" xfId="1" applyNumberFormat="1" applyFont="1" applyAlignment="1">
      <alignment horizontal="left" vertical="top" wrapText="1"/>
    </xf>
    <xf numFmtId="0" fontId="1" fillId="3" borderId="1" xfId="1" applyFill="1" applyBorder="1" applyAlignment="1">
      <alignment horizontal="left" vertical="top" wrapText="1"/>
    </xf>
    <xf numFmtId="164" fontId="1" fillId="0" borderId="1" xfId="1" applyNumberFormat="1" applyFill="1" applyBorder="1" applyAlignment="1">
      <alignment horizontal="left" vertical="top" wrapText="1"/>
    </xf>
    <xf numFmtId="164" fontId="1" fillId="14" borderId="1" xfId="1" applyNumberFormat="1" applyFill="1" applyBorder="1" applyAlignment="1">
      <alignment horizontal="left" vertical="top" wrapText="1"/>
    </xf>
    <xf numFmtId="164" fontId="1" fillId="15" borderId="1" xfId="1" applyNumberFormat="1" applyFill="1" applyBorder="1" applyAlignment="1">
      <alignment horizontal="left" vertical="top" wrapText="1"/>
    </xf>
    <xf numFmtId="0" fontId="1" fillId="0" borderId="1" xfId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1" fillId="3" borderId="1" xfId="1" applyFill="1" applyBorder="1" applyAlignment="1">
      <alignment horizontal="left" vertical="top" wrapText="1"/>
    </xf>
    <xf numFmtId="0" fontId="1" fillId="3" borderId="1" xfId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164" fontId="1" fillId="4" borderId="1" xfId="1" applyNumberFormat="1" applyFill="1" applyBorder="1" applyAlignment="1">
      <alignment horizontal="left" vertical="top" wrapText="1"/>
    </xf>
  </cellXfs>
  <cellStyles count="2">
    <cellStyle name="Normalno" xfId="0" builtinId="0"/>
    <cellStyle name="Normalno 2" xfId="1" xr:uid="{DAAB8CAE-E13C-446A-8C09-51990DC2E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KR/plan/PLAN%202020/PLAN%202020%20PROJEKCIJE%202021%202022%20AKTIVNOSTI%20PO%20IZVORI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8701"/>
      <sheetName val="A118702 IZVORI"/>
      <sheetName val="A118703 2020 2021 2022"/>
      <sheetName val="K118705 PROGRAMSKA"/>
    </sheetNames>
    <sheetDataSet>
      <sheetData sheetId="0">
        <row r="10">
          <cell r="B10">
            <v>6265626</v>
          </cell>
        </row>
        <row r="11">
          <cell r="B11">
            <v>397800</v>
          </cell>
        </row>
        <row r="15">
          <cell r="B15">
            <v>163320</v>
          </cell>
        </row>
        <row r="19">
          <cell r="B19">
            <v>148333</v>
          </cell>
        </row>
        <row r="24">
          <cell r="B24">
            <v>255300</v>
          </cell>
        </row>
        <row r="29">
          <cell r="B29">
            <v>146810</v>
          </cell>
        </row>
        <row r="38">
          <cell r="B38">
            <v>52000</v>
          </cell>
        </row>
        <row r="39">
          <cell r="B39">
            <v>298152</v>
          </cell>
        </row>
      </sheetData>
      <sheetData sheetId="1">
        <row r="10">
          <cell r="B10">
            <v>1049627</v>
          </cell>
        </row>
        <row r="11">
          <cell r="B11">
            <v>351200</v>
          </cell>
        </row>
        <row r="12">
          <cell r="B12">
            <v>182415</v>
          </cell>
        </row>
        <row r="17">
          <cell r="B17">
            <v>39000</v>
          </cell>
        </row>
        <row r="33">
          <cell r="B33">
            <v>10000</v>
          </cell>
        </row>
        <row r="37">
          <cell r="B37">
            <v>286465</v>
          </cell>
        </row>
        <row r="43">
          <cell r="B43">
            <v>30176</v>
          </cell>
        </row>
      </sheetData>
      <sheetData sheetId="2"/>
      <sheetData sheetId="3">
        <row r="10">
          <cell r="B10">
            <v>170000</v>
          </cell>
        </row>
        <row r="11">
          <cell r="B11">
            <v>295000</v>
          </cell>
        </row>
        <row r="12">
          <cell r="B12">
            <v>600000</v>
          </cell>
        </row>
        <row r="17">
          <cell r="B17">
            <v>60000</v>
          </cell>
        </row>
        <row r="18">
          <cell r="B18">
            <v>33000</v>
          </cell>
        </row>
        <row r="19">
          <cell r="B19">
            <v>25000</v>
          </cell>
        </row>
        <row r="23">
          <cell r="B23">
            <v>60000</v>
          </cell>
        </row>
        <row r="24">
          <cell r="B24">
            <v>33000</v>
          </cell>
        </row>
        <row r="25">
          <cell r="B25">
            <v>25000</v>
          </cell>
        </row>
        <row r="30">
          <cell r="B30">
            <v>15000</v>
          </cell>
        </row>
        <row r="31">
          <cell r="B31">
            <v>22500</v>
          </cell>
        </row>
        <row r="32">
          <cell r="B32">
            <v>45000</v>
          </cell>
        </row>
        <row r="36">
          <cell r="B36">
            <v>15000</v>
          </cell>
        </row>
        <row r="37">
          <cell r="B37">
            <v>22500</v>
          </cell>
        </row>
        <row r="38">
          <cell r="B38">
            <v>45000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4452-171D-4A3A-ACD9-6BE93ACB3CF6}">
  <sheetPr>
    <pageSetUpPr fitToPage="1"/>
  </sheetPr>
  <dimension ref="A1:AML55"/>
  <sheetViews>
    <sheetView tabSelected="1" zoomScale="77" zoomScaleNormal="77" workbookViewId="0">
      <selection activeCell="O7" sqref="O7:O12"/>
    </sheetView>
  </sheetViews>
  <sheetFormatPr defaultRowHeight="15" x14ac:dyDescent="0.25"/>
  <cols>
    <col min="1" max="1" width="9.140625" style="2"/>
    <col min="2" max="2" width="34.140625" style="2" bestFit="1" customWidth="1"/>
    <col min="3" max="4" width="26" style="30" bestFit="1" customWidth="1"/>
    <col min="5" max="5" width="24.140625" style="30" bestFit="1" customWidth="1"/>
    <col min="6" max="6" width="23.5703125" style="30" customWidth="1"/>
    <col min="7" max="7" width="21.42578125" style="30" bestFit="1" customWidth="1"/>
    <col min="8" max="8" width="19.85546875" style="30" bestFit="1" customWidth="1"/>
    <col min="9" max="9" width="19.85546875" style="30" customWidth="1"/>
    <col min="10" max="10" width="21.42578125" style="30" bestFit="1" customWidth="1"/>
    <col min="11" max="11" width="24.140625" style="30" bestFit="1" customWidth="1"/>
    <col min="12" max="12" width="18" style="30" bestFit="1" customWidth="1"/>
    <col min="13" max="13" width="19.85546875" style="30" bestFit="1" customWidth="1"/>
    <col min="14" max="14" width="24.5703125" style="30" customWidth="1"/>
    <col min="15" max="15" width="24.140625" style="2" bestFit="1" customWidth="1"/>
    <col min="16" max="16" width="14" style="2" bestFit="1" customWidth="1"/>
    <col min="17" max="17" width="16.7109375" style="2" customWidth="1"/>
    <col min="18" max="1026" width="9.140625" style="2"/>
    <col min="1027" max="16384" width="9.140625" style="1"/>
  </cols>
  <sheetData>
    <row r="1" spans="1:1025" ht="33.75" customHeight="1" x14ac:dyDescent="0.25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33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ht="15" customHeight="1" x14ac:dyDescent="0.25">
      <c r="A4" s="4"/>
      <c r="B4" s="5" t="s">
        <v>1</v>
      </c>
      <c r="C4" s="6" t="s">
        <v>2</v>
      </c>
      <c r="D4" s="6" t="s">
        <v>3</v>
      </c>
      <c r="E4" s="54" t="s">
        <v>4</v>
      </c>
      <c r="F4" s="54"/>
      <c r="G4" s="54"/>
      <c r="H4" s="54"/>
      <c r="I4" s="54"/>
      <c r="J4" s="54"/>
      <c r="K4" s="54"/>
      <c r="L4" s="54"/>
      <c r="M4" s="54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</row>
    <row r="5" spans="1:1025" ht="15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45.75" customHeight="1" x14ac:dyDescent="0.25">
      <c r="A6" s="7" t="s">
        <v>5</v>
      </c>
      <c r="B6" s="8" t="s">
        <v>6</v>
      </c>
      <c r="C6" s="9" t="s">
        <v>7</v>
      </c>
      <c r="D6" s="9"/>
      <c r="E6" s="10" t="s">
        <v>8</v>
      </c>
      <c r="F6" s="11" t="s">
        <v>9</v>
      </c>
      <c r="G6" s="12" t="s">
        <v>10</v>
      </c>
      <c r="H6" s="13" t="s">
        <v>11</v>
      </c>
      <c r="I6" s="46" t="s">
        <v>52</v>
      </c>
      <c r="J6" s="14" t="s">
        <v>12</v>
      </c>
      <c r="K6" s="15" t="s">
        <v>13</v>
      </c>
      <c r="L6" s="16" t="s">
        <v>14</v>
      </c>
      <c r="M6" s="17" t="s">
        <v>15</v>
      </c>
      <c r="N6" s="18" t="s">
        <v>57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</row>
    <row r="7" spans="1:1025" ht="15" customHeight="1" x14ac:dyDescent="0.25">
      <c r="A7" s="3"/>
      <c r="B7" s="19" t="s">
        <v>16</v>
      </c>
      <c r="C7" s="9">
        <f>D7</f>
        <v>7731587.9950000001</v>
      </c>
      <c r="D7" s="9">
        <f>SUM(E7:N7)</f>
        <v>7731587.9950000001</v>
      </c>
      <c r="E7" s="10">
        <f>[1]A118701!$B$10+[1]A118701!$B$29*1.005+0.95</f>
        <v>6413171</v>
      </c>
      <c r="F7" s="11">
        <f>[1]A118701!$B$39*1.005+2.24</f>
        <v>299644.99999999994</v>
      </c>
      <c r="G7" s="12">
        <f>[1]A118701!$B$24*1.005+0.5</f>
        <v>256576.99999999997</v>
      </c>
      <c r="H7" s="20"/>
      <c r="I7" s="20"/>
      <c r="J7" s="14">
        <f>[1]A118701!$B$15+[1]A118701!$B$19*1.005+0.33</f>
        <v>312394.995</v>
      </c>
      <c r="K7" s="15">
        <f>[1]A118701!$B$11+[1]A118701!$B$38</f>
        <v>449800</v>
      </c>
      <c r="L7" s="20"/>
      <c r="M7" s="20"/>
      <c r="N7" s="20"/>
      <c r="O7" s="3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</row>
    <row r="8" spans="1:1025" ht="15.75" customHeight="1" x14ac:dyDescent="0.25">
      <c r="A8" s="3"/>
      <c r="B8" s="19" t="s">
        <v>17</v>
      </c>
      <c r="C8" s="9"/>
      <c r="D8" s="21">
        <f>SUM(E8:N8)</f>
        <v>59</v>
      </c>
      <c r="E8" s="22">
        <v>51</v>
      </c>
      <c r="F8" s="23">
        <v>1</v>
      </c>
      <c r="G8" s="24">
        <v>2</v>
      </c>
      <c r="H8" s="25"/>
      <c r="I8" s="25"/>
      <c r="J8" s="26">
        <v>2</v>
      </c>
      <c r="K8" s="27">
        <v>3</v>
      </c>
      <c r="L8" s="20"/>
      <c r="M8" s="20"/>
      <c r="N8" s="2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20"/>
      <c r="M9" s="20"/>
      <c r="N9" s="2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</row>
    <row r="10" spans="1:1025" ht="45.75" customHeight="1" x14ac:dyDescent="0.25">
      <c r="A10" s="51" t="s">
        <v>18</v>
      </c>
      <c r="B10" s="50" t="s">
        <v>19</v>
      </c>
      <c r="C10" s="9" t="s">
        <v>7</v>
      </c>
      <c r="D10" s="9" t="s">
        <v>20</v>
      </c>
      <c r="E10" s="20" t="s">
        <v>8</v>
      </c>
      <c r="F10" s="20" t="s">
        <v>9</v>
      </c>
      <c r="G10" s="20" t="s">
        <v>10</v>
      </c>
      <c r="H10" s="20" t="s">
        <v>11</v>
      </c>
      <c r="I10" s="20"/>
      <c r="J10" s="20" t="s">
        <v>12</v>
      </c>
      <c r="K10" s="20" t="s">
        <v>13</v>
      </c>
      <c r="L10" s="20" t="s">
        <v>14</v>
      </c>
      <c r="M10" s="20" t="s">
        <v>15</v>
      </c>
      <c r="N10" s="20" t="s">
        <v>21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ht="16.5" customHeight="1" x14ac:dyDescent="0.25">
      <c r="A11" s="51"/>
      <c r="B11" s="50"/>
      <c r="C11" s="9">
        <f>D11</f>
        <v>2046039</v>
      </c>
      <c r="D11" s="9">
        <f>SUM(E11:N11)</f>
        <v>2046039</v>
      </c>
      <c r="E11" s="10">
        <f>'[1]A118702 IZVORI'!$B$10+'[1]A118702 IZVORI'!$B$37-25000</f>
        <v>1311092</v>
      </c>
      <c r="F11" s="11">
        <f>'[1]A118702 IZVORI'!$B$43+8000+1341</f>
        <v>39517</v>
      </c>
      <c r="G11" s="12">
        <v>43423</v>
      </c>
      <c r="H11" s="13"/>
      <c r="I11" s="46"/>
      <c r="J11" s="14">
        <f>'[1]A118702 IZVORI'!$B$12+'[1]A118702 IZVORI'!$B$17+108392</f>
        <v>329807</v>
      </c>
      <c r="K11" s="15">
        <f>'[1]A118702 IZVORI'!$B$11+'[1]A118702 IZVORI'!$B$33-39000</f>
        <v>322200</v>
      </c>
      <c r="L11" s="16"/>
      <c r="M11" s="17"/>
      <c r="N11" s="18">
        <v>0</v>
      </c>
      <c r="O11" s="31"/>
      <c r="P11" s="31"/>
      <c r="Q11" s="3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</row>
    <row r="12" spans="1:1025" ht="16.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</row>
    <row r="13" spans="1:1025" ht="45.75" customHeight="1" x14ac:dyDescent="0.25">
      <c r="A13" s="4" t="s">
        <v>22</v>
      </c>
      <c r="B13" s="4" t="s">
        <v>23</v>
      </c>
      <c r="C13" s="9" t="s">
        <v>2</v>
      </c>
      <c r="D13" s="9" t="s">
        <v>3</v>
      </c>
      <c r="E13" s="20" t="s">
        <v>8</v>
      </c>
      <c r="F13" s="20" t="s">
        <v>9</v>
      </c>
      <c r="G13" s="20" t="s">
        <v>10</v>
      </c>
      <c r="H13" s="20" t="s">
        <v>11</v>
      </c>
      <c r="I13" s="20"/>
      <c r="J13" s="20" t="s">
        <v>12</v>
      </c>
      <c r="K13" s="20" t="s">
        <v>25</v>
      </c>
      <c r="L13" s="20" t="s">
        <v>14</v>
      </c>
      <c r="M13" s="20" t="s">
        <v>15</v>
      </c>
      <c r="N13" s="20" t="s">
        <v>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ht="15" customHeight="1" x14ac:dyDescent="0.25">
      <c r="A14" s="28"/>
      <c r="B14" s="28" t="s">
        <v>27</v>
      </c>
      <c r="C14" s="9">
        <f>D14</f>
        <v>1410000</v>
      </c>
      <c r="D14" s="9">
        <f>SUM(E14:N14)</f>
        <v>1410000</v>
      </c>
      <c r="E14" s="10">
        <f>'[1]K118705 PROGRAMSKA'!$B$10+'[1]K118705 PROGRAMSKA'!$B$30+'[1]K118705 PROGRAMSKA'!$B$36</f>
        <v>200000</v>
      </c>
      <c r="F14" s="11">
        <f>'[1]K118705 PROGRAMSKA'!$B$12+'[1]K118705 PROGRAMSKA'!$B$18+'[1]K118705 PROGRAMSKA'!$B$24+'[1]K118705 PROGRAMSKA'!$B$32+'[1]K118705 PROGRAMSKA'!$B$38-31000</f>
        <v>725000</v>
      </c>
      <c r="G14" s="12"/>
      <c r="H14" s="20"/>
      <c r="I14" s="20"/>
      <c r="J14" s="14">
        <f>'[1]K118705 PROGRAMSKA'!$B$19+'[1]K118705 PROGRAMSKA'!$B$25-25000</f>
        <v>25000</v>
      </c>
      <c r="K14" s="15">
        <f>'[1]K118705 PROGRAMSKA'!$B$11+'[1]K118705 PROGRAMSKA'!$B$17+'[1]K118705 PROGRAMSKA'!$B$23+'[1]K118705 PROGRAMSKA'!$B$31+'[1]K118705 PROGRAMSKA'!$B$37</f>
        <v>460000</v>
      </c>
      <c r="L14" s="20"/>
      <c r="M14" s="17">
        <v>0</v>
      </c>
      <c r="N14" s="18"/>
      <c r="O14" s="3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 ht="15" customHeight="1" x14ac:dyDescent="0.25">
      <c r="A15" s="28"/>
      <c r="B15" s="28" t="s">
        <v>59</v>
      </c>
      <c r="C15" s="9">
        <f t="shared" ref="C15:C19" si="0">D15</f>
        <v>40000</v>
      </c>
      <c r="D15" s="9">
        <f t="shared" ref="D15:D19" si="1">SUM(E15:N15)</f>
        <v>40000</v>
      </c>
      <c r="E15" s="10"/>
      <c r="F15" s="11">
        <v>0</v>
      </c>
      <c r="G15" s="12"/>
      <c r="H15" s="20"/>
      <c r="I15" s="20"/>
      <c r="J15" s="45"/>
      <c r="K15" s="15">
        <v>40000</v>
      </c>
      <c r="L15" s="16"/>
      <c r="M15" s="17"/>
      <c r="N15" s="1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ht="15" customHeight="1" x14ac:dyDescent="0.25">
      <c r="A16" s="28"/>
      <c r="B16" s="28" t="s">
        <v>58</v>
      </c>
      <c r="C16" s="9">
        <f t="shared" si="0"/>
        <v>69000</v>
      </c>
      <c r="D16" s="9">
        <f t="shared" si="1"/>
        <v>69000</v>
      </c>
      <c r="E16" s="10"/>
      <c r="F16" s="20"/>
      <c r="G16" s="20"/>
      <c r="H16" s="13">
        <v>49000</v>
      </c>
      <c r="I16" s="46"/>
      <c r="J16" s="20"/>
      <c r="K16" s="20"/>
      <c r="L16" s="20"/>
      <c r="M16" s="17"/>
      <c r="N16" s="18">
        <v>20000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ht="17.25" customHeight="1" x14ac:dyDescent="0.25">
      <c r="A17" s="28"/>
      <c r="B17" s="28" t="s">
        <v>28</v>
      </c>
      <c r="C17" s="9">
        <f t="shared" si="0"/>
        <v>11002</v>
      </c>
      <c r="D17" s="9">
        <f t="shared" si="1"/>
        <v>11002</v>
      </c>
      <c r="E17" s="10"/>
      <c r="F17" s="20"/>
      <c r="G17" s="12"/>
      <c r="H17" s="20"/>
      <c r="I17" s="20"/>
      <c r="J17" s="20"/>
      <c r="K17" s="20"/>
      <c r="L17" s="20">
        <v>500</v>
      </c>
      <c r="M17" s="17">
        <v>10502</v>
      </c>
      <c r="N17" s="2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ht="17.25" customHeight="1" x14ac:dyDescent="0.25">
      <c r="A18" s="28"/>
      <c r="B18" s="28" t="s">
        <v>29</v>
      </c>
      <c r="C18" s="9">
        <f t="shared" si="0"/>
        <v>50000</v>
      </c>
      <c r="D18" s="9">
        <f t="shared" si="1"/>
        <v>50000</v>
      </c>
      <c r="E18" s="10">
        <v>50000</v>
      </c>
      <c r="F18" s="20"/>
      <c r="G18" s="20"/>
      <c r="H18" s="20"/>
      <c r="I18" s="20"/>
      <c r="J18" s="20"/>
      <c r="K18" s="20"/>
      <c r="L18" s="20"/>
      <c r="M18" s="20"/>
      <c r="N18" s="20"/>
      <c r="O18" s="31"/>
      <c r="P18" s="3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ht="17.25" customHeight="1" x14ac:dyDescent="0.25">
      <c r="A19" s="28"/>
      <c r="B19" s="28" t="s">
        <v>51</v>
      </c>
      <c r="C19" s="9">
        <f t="shared" si="0"/>
        <v>20000</v>
      </c>
      <c r="D19" s="9">
        <f t="shared" si="1"/>
        <v>20000</v>
      </c>
      <c r="E19" s="10"/>
      <c r="F19" s="20"/>
      <c r="G19" s="12"/>
      <c r="H19" s="20"/>
      <c r="I19" s="20"/>
      <c r="J19" s="20"/>
      <c r="K19" s="15">
        <v>20000</v>
      </c>
      <c r="L19" s="20"/>
      <c r="M19" s="20"/>
      <c r="N19" s="18"/>
      <c r="O19" s="3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17.25" customHeight="1" x14ac:dyDescent="0.25">
      <c r="A20" s="28"/>
      <c r="B20" s="29"/>
      <c r="C20" s="20"/>
      <c r="D20" s="20">
        <f>SUM(E20:N20)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</row>
    <row r="21" spans="1:1025" ht="16.5" customHeight="1" x14ac:dyDescent="0.25">
      <c r="A21" s="32"/>
      <c r="B21" s="33" t="s">
        <v>30</v>
      </c>
      <c r="C21" s="9">
        <f t="shared" ref="C21:H21" si="2">SUM(C14:C20)</f>
        <v>1600002</v>
      </c>
      <c r="D21" s="9">
        <f t="shared" si="2"/>
        <v>1600002</v>
      </c>
      <c r="E21" s="10">
        <f t="shared" si="2"/>
        <v>250000</v>
      </c>
      <c r="F21" s="11">
        <f t="shared" si="2"/>
        <v>725000</v>
      </c>
      <c r="G21" s="12">
        <f t="shared" si="2"/>
        <v>0</v>
      </c>
      <c r="H21" s="13">
        <f t="shared" si="2"/>
        <v>49000</v>
      </c>
      <c r="I21" s="46"/>
      <c r="J21" s="14">
        <f>SUM(J14:J20)</f>
        <v>25000</v>
      </c>
      <c r="K21" s="15">
        <f>SUM(K14:K20)</f>
        <v>520000</v>
      </c>
      <c r="L21" s="16">
        <f>SUM(L14:L20)</f>
        <v>500</v>
      </c>
      <c r="M21" s="17">
        <f>SUM(M14:M20)</f>
        <v>10502</v>
      </c>
      <c r="N21" s="18">
        <f>SUM(N14:N20)</f>
        <v>20000</v>
      </c>
      <c r="O21" s="31"/>
      <c r="P21" s="3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</row>
    <row r="22" spans="1:1025" ht="16.5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</row>
    <row r="23" spans="1:1025" ht="45.75" customHeight="1" x14ac:dyDescent="0.25">
      <c r="A23" s="50" t="s">
        <v>31</v>
      </c>
      <c r="B23" s="50" t="s">
        <v>32</v>
      </c>
      <c r="C23" s="9" t="s">
        <v>7</v>
      </c>
      <c r="D23" s="9" t="s">
        <v>20</v>
      </c>
      <c r="E23" s="20" t="s">
        <v>8</v>
      </c>
      <c r="F23" s="20" t="s">
        <v>9</v>
      </c>
      <c r="G23" s="20" t="s">
        <v>10</v>
      </c>
      <c r="H23" s="20" t="s">
        <v>11</v>
      </c>
      <c r="I23" s="20"/>
      <c r="J23" s="20" t="s">
        <v>12</v>
      </c>
      <c r="K23" s="20" t="s">
        <v>33</v>
      </c>
      <c r="L23" s="20" t="s">
        <v>14</v>
      </c>
      <c r="M23" s="20" t="s">
        <v>15</v>
      </c>
      <c r="N23" s="20" t="s">
        <v>21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</row>
    <row r="24" spans="1:1025" ht="15.75" customHeight="1" x14ac:dyDescent="0.25">
      <c r="A24" s="50"/>
      <c r="B24" s="50"/>
      <c r="C24" s="9">
        <f>D24</f>
        <v>45000</v>
      </c>
      <c r="D24" s="9">
        <f>SUM(E24:N24)</f>
        <v>45000</v>
      </c>
      <c r="E24" s="10">
        <v>0</v>
      </c>
      <c r="F24" s="11">
        <v>0</v>
      </c>
      <c r="G24" s="12"/>
      <c r="H24" s="13"/>
      <c r="I24" s="46"/>
      <c r="J24" s="14">
        <v>45000</v>
      </c>
      <c r="K24" s="15">
        <v>0</v>
      </c>
      <c r="L24" s="16"/>
      <c r="M24" s="17"/>
      <c r="N24" s="18"/>
      <c r="O24" s="3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</row>
    <row r="25" spans="1:1025" ht="16.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</row>
    <row r="26" spans="1:1025" ht="45.75" customHeight="1" x14ac:dyDescent="0.25">
      <c r="A26" s="50" t="s">
        <v>34</v>
      </c>
      <c r="B26" s="50" t="s">
        <v>35</v>
      </c>
      <c r="C26" s="9" t="s">
        <v>7</v>
      </c>
      <c r="D26" s="9" t="s">
        <v>20</v>
      </c>
      <c r="E26" s="20" t="s">
        <v>8</v>
      </c>
      <c r="F26" s="20" t="s">
        <v>9</v>
      </c>
      <c r="G26" s="20" t="s">
        <v>10</v>
      </c>
      <c r="H26" s="20" t="s">
        <v>11</v>
      </c>
      <c r="I26" s="20"/>
      <c r="J26" s="20" t="s">
        <v>12</v>
      </c>
      <c r="K26" s="20" t="s">
        <v>33</v>
      </c>
      <c r="L26" s="20" t="s">
        <v>14</v>
      </c>
      <c r="M26" s="20" t="s">
        <v>15</v>
      </c>
      <c r="N26" s="20" t="s">
        <v>21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</row>
    <row r="27" spans="1:1025" ht="15.75" customHeight="1" x14ac:dyDescent="0.25">
      <c r="A27" s="50"/>
      <c r="B27" s="50"/>
      <c r="C27" s="9">
        <v>0</v>
      </c>
      <c r="D27" s="9">
        <f>SUM(E27:N27)</f>
        <v>0</v>
      </c>
      <c r="E27" s="10">
        <v>0</v>
      </c>
      <c r="F27" s="11">
        <v>0</v>
      </c>
      <c r="G27" s="12"/>
      <c r="H27" s="13"/>
      <c r="I27" s="46"/>
      <c r="J27" s="14"/>
      <c r="K27" s="15">
        <v>0</v>
      </c>
      <c r="L27" s="16"/>
      <c r="M27" s="17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</row>
    <row r="28" spans="1:1025" ht="16.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</row>
    <row r="29" spans="1:1025" ht="45.75" customHeight="1" x14ac:dyDescent="0.25">
      <c r="A29" s="50" t="s">
        <v>36</v>
      </c>
      <c r="B29" s="50" t="s">
        <v>37</v>
      </c>
      <c r="C29" s="9" t="s">
        <v>7</v>
      </c>
      <c r="D29" s="9" t="s">
        <v>20</v>
      </c>
      <c r="E29" s="20" t="s">
        <v>8</v>
      </c>
      <c r="F29" s="20" t="s">
        <v>9</v>
      </c>
      <c r="G29" s="20" t="s">
        <v>10</v>
      </c>
      <c r="H29" s="20" t="s">
        <v>11</v>
      </c>
      <c r="I29" s="20"/>
      <c r="J29" s="20" t="s">
        <v>12</v>
      </c>
      <c r="K29" s="20" t="s">
        <v>13</v>
      </c>
      <c r="L29" s="20" t="s">
        <v>14</v>
      </c>
      <c r="M29" s="20" t="s">
        <v>15</v>
      </c>
      <c r="N29" s="20" t="s">
        <v>21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</row>
    <row r="30" spans="1:1025" ht="15.75" customHeight="1" x14ac:dyDescent="0.25">
      <c r="A30" s="50"/>
      <c r="B30" s="50"/>
      <c r="C30" s="9">
        <f>D30</f>
        <v>58000</v>
      </c>
      <c r="D30" s="9">
        <f>SUM(E30:N30)</f>
        <v>58000</v>
      </c>
      <c r="E30" s="10">
        <v>0</v>
      </c>
      <c r="F30" s="11">
        <v>0</v>
      </c>
      <c r="G30" s="12"/>
      <c r="H30" s="13"/>
      <c r="I30" s="46"/>
      <c r="J30" s="14"/>
      <c r="K30" s="15">
        <v>58000</v>
      </c>
      <c r="L30" s="16"/>
      <c r="M30" s="17"/>
      <c r="N30" s="1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</row>
    <row r="31" spans="1:1025" ht="16.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</row>
    <row r="32" spans="1:1025" ht="45.75" customHeight="1" x14ac:dyDescent="0.25">
      <c r="A32" s="4" t="s">
        <v>38</v>
      </c>
      <c r="B32" s="4" t="s">
        <v>56</v>
      </c>
      <c r="C32" s="9" t="s">
        <v>2</v>
      </c>
      <c r="D32" s="9" t="s">
        <v>3</v>
      </c>
      <c r="E32" s="20" t="s">
        <v>8</v>
      </c>
      <c r="F32" s="20" t="s">
        <v>9</v>
      </c>
      <c r="G32" s="20" t="s">
        <v>10</v>
      </c>
      <c r="H32" s="20" t="s">
        <v>11</v>
      </c>
      <c r="I32" s="20"/>
      <c r="J32" s="20" t="s">
        <v>12</v>
      </c>
      <c r="K32" s="20" t="s">
        <v>33</v>
      </c>
      <c r="L32" s="20" t="s">
        <v>14</v>
      </c>
      <c r="M32" s="20" t="s">
        <v>15</v>
      </c>
      <c r="N32" s="20" t="s">
        <v>21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</row>
    <row r="33" spans="1:1025" ht="17.25" customHeight="1" x14ac:dyDescent="0.25">
      <c r="A33" s="28"/>
      <c r="B33" s="34" t="s">
        <v>39</v>
      </c>
      <c r="C33" s="9">
        <f t="shared" ref="C33" si="3">D33</f>
        <v>50000</v>
      </c>
      <c r="D33" s="9">
        <f t="shared" ref="D33:D35" si="4">SUM(E33:N33)</f>
        <v>50000</v>
      </c>
      <c r="E33" s="10">
        <v>50000</v>
      </c>
      <c r="F33" s="11"/>
      <c r="G33" s="12"/>
      <c r="H33" s="20"/>
      <c r="I33" s="20"/>
      <c r="J33" s="20"/>
      <c r="K33" s="20"/>
      <c r="L33" s="20"/>
      <c r="M33" s="20"/>
      <c r="N33" s="2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</row>
    <row r="34" spans="1:1025" ht="17.25" customHeight="1" x14ac:dyDescent="0.25">
      <c r="A34" s="28"/>
      <c r="B34" s="34" t="s">
        <v>55</v>
      </c>
      <c r="C34" s="9">
        <v>50000</v>
      </c>
      <c r="D34" s="9">
        <f t="shared" si="4"/>
        <v>50000</v>
      </c>
      <c r="E34" s="10">
        <v>50000</v>
      </c>
      <c r="F34" s="11"/>
      <c r="G34" s="12"/>
      <c r="H34" s="20"/>
      <c r="I34" s="20"/>
      <c r="J34" s="20"/>
      <c r="K34" s="20"/>
      <c r="L34" s="20"/>
      <c r="M34" s="20"/>
      <c r="N34" s="2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</row>
    <row r="35" spans="1:1025" ht="17.25" customHeight="1" x14ac:dyDescent="0.25">
      <c r="A35" s="28"/>
      <c r="B35" s="34" t="s">
        <v>50</v>
      </c>
      <c r="C35" s="9">
        <f t="shared" ref="C35" si="5">D35</f>
        <v>50000</v>
      </c>
      <c r="D35" s="9">
        <f t="shared" si="4"/>
        <v>50000</v>
      </c>
      <c r="E35" s="10">
        <v>50000</v>
      </c>
      <c r="F35" s="11"/>
      <c r="G35" s="12"/>
      <c r="H35" s="20"/>
      <c r="I35" s="20"/>
      <c r="J35" s="20"/>
      <c r="K35" s="20"/>
      <c r="L35" s="20"/>
      <c r="M35" s="20"/>
      <c r="N35" s="2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</row>
    <row r="36" spans="1:1025" ht="15" customHeight="1" x14ac:dyDescent="0.25">
      <c r="A36" s="28"/>
      <c r="B36" s="42"/>
      <c r="C36" s="9"/>
      <c r="D36" s="9"/>
      <c r="E36" s="10"/>
      <c r="F36" s="20"/>
      <c r="G36" s="20"/>
      <c r="H36" s="20"/>
      <c r="I36" s="20"/>
      <c r="J36" s="20"/>
      <c r="K36" s="20"/>
      <c r="L36" s="20"/>
      <c r="M36" s="20"/>
      <c r="N36" s="2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</row>
    <row r="37" spans="1:1025" ht="15" customHeight="1" x14ac:dyDescent="0.25">
      <c r="A37" s="28"/>
      <c r="B37" s="2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</row>
    <row r="38" spans="1:1025" ht="16.5" customHeight="1" x14ac:dyDescent="0.25">
      <c r="A38" s="32"/>
      <c r="B38" s="33"/>
      <c r="C38" s="9">
        <f>SUM(C33:C37)</f>
        <v>150000</v>
      </c>
      <c r="D38" s="9">
        <f>SUM(E38:N38)</f>
        <v>150000</v>
      </c>
      <c r="E38" s="10">
        <f>SUM(E33:E37)</f>
        <v>150000</v>
      </c>
      <c r="F38" s="11">
        <f>SUM(F33:F37)</f>
        <v>0</v>
      </c>
      <c r="G38" s="12">
        <f>SUM(G33:G37)</f>
        <v>0</v>
      </c>
      <c r="H38" s="13"/>
      <c r="I38" s="46"/>
      <c r="J38" s="14">
        <f>SUM(J33:J37)</f>
        <v>0</v>
      </c>
      <c r="K38" s="15">
        <f>SUM(K33:K37)</f>
        <v>0</v>
      </c>
      <c r="L38" s="16"/>
      <c r="M38" s="17"/>
      <c r="N38" s="1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</row>
    <row r="39" spans="1:1025" ht="16.5" customHeigh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</row>
    <row r="40" spans="1:1025" ht="30.75" customHeight="1" x14ac:dyDescent="0.25">
      <c r="A40" s="44" t="s">
        <v>42</v>
      </c>
      <c r="B40" s="44" t="s">
        <v>53</v>
      </c>
      <c r="C40" s="9" t="s">
        <v>2</v>
      </c>
      <c r="D40" s="9" t="s">
        <v>3</v>
      </c>
      <c r="E40" s="45"/>
      <c r="F40" s="45"/>
      <c r="G40" s="45"/>
      <c r="H40" s="45"/>
      <c r="I40" s="46"/>
      <c r="J40" s="45"/>
      <c r="K40" s="45"/>
      <c r="L40" s="45"/>
      <c r="M40" s="45"/>
      <c r="N40" s="4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</row>
    <row r="41" spans="1:1025" ht="16.5" customHeight="1" x14ac:dyDescent="0.25">
      <c r="A41" s="44"/>
      <c r="B41" s="44" t="s">
        <v>54</v>
      </c>
      <c r="C41" s="45"/>
      <c r="D41" s="45">
        <f>SUM(E41:N41)</f>
        <v>12840</v>
      </c>
      <c r="E41" s="45"/>
      <c r="F41" s="45"/>
      <c r="G41" s="45"/>
      <c r="H41" s="45"/>
      <c r="I41" s="45">
        <v>12840</v>
      </c>
      <c r="J41" s="45"/>
      <c r="K41" s="45"/>
      <c r="L41" s="45"/>
      <c r="M41" s="45"/>
      <c r="N41" s="4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</row>
    <row r="42" spans="1:1025" ht="16.5" customHeight="1" x14ac:dyDescent="0.25">
      <c r="A42" s="9"/>
      <c r="B42" s="9"/>
      <c r="C42" s="9">
        <f>I42</f>
        <v>12840</v>
      </c>
      <c r="D42" s="9">
        <f>SUM(E42:N42)</f>
        <v>12840</v>
      </c>
      <c r="E42" s="45"/>
      <c r="F42" s="45"/>
      <c r="G42" s="45"/>
      <c r="H42" s="45"/>
      <c r="I42" s="47">
        <f>SUM(I41)</f>
        <v>12840</v>
      </c>
      <c r="J42" s="45"/>
      <c r="K42" s="45"/>
      <c r="L42" s="45"/>
      <c r="M42" s="45"/>
      <c r="N42" s="4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</row>
    <row r="43" spans="1:1025" ht="16.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"/>
      <c r="P43" s="1"/>
      <c r="Q43" s="3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</row>
    <row r="44" spans="1:1025" ht="29.25" customHeight="1" x14ac:dyDescent="0.25">
      <c r="A44" s="35" t="s">
        <v>40</v>
      </c>
      <c r="B44" s="35" t="s">
        <v>41</v>
      </c>
      <c r="C44" s="36">
        <f>C7+C11+C21+C24+C30+C38+C42</f>
        <v>11643468.995000001</v>
      </c>
      <c r="D44" s="36">
        <f>SUM(D7,D11,D21,D24,D27,D30,D38,D42)</f>
        <v>11643468.995000001</v>
      </c>
      <c r="E44" s="36">
        <f>E7+E11+E21+E30+E38</f>
        <v>8124263</v>
      </c>
      <c r="F44" s="36">
        <f>F7+F11+F21+F30+F38</f>
        <v>1064162</v>
      </c>
      <c r="G44" s="36">
        <f>SUM(G7,G11,G21,G24,G27,G30,G38)</f>
        <v>300000</v>
      </c>
      <c r="H44" s="36">
        <f>SUM(H7,H11,H21,H24,H27,H30,H38)</f>
        <v>49000</v>
      </c>
      <c r="I44" s="36">
        <f>I42</f>
        <v>12840</v>
      </c>
      <c r="J44" s="36">
        <f>SUM(J7,J11,J21,J24,J27,J30,J38)</f>
        <v>712201.995</v>
      </c>
      <c r="K44" s="36">
        <f>SUM(K7,K11,K21,K24,K27,K30,K38)</f>
        <v>1350000</v>
      </c>
      <c r="L44" s="36">
        <f>SUM(L7,L11,L21,L24,L27,L30,L38)</f>
        <v>500</v>
      </c>
      <c r="M44" s="36">
        <f>SUM(M7,M11,M21,M24,M27,M30,M38)</f>
        <v>10502</v>
      </c>
      <c r="N44" s="36">
        <f>SUM(N7,N11,N21,N24,N27,N30,N38)</f>
        <v>20000</v>
      </c>
      <c r="O44" s="37"/>
      <c r="P44" s="31"/>
      <c r="Q44" s="37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</row>
    <row r="45" spans="1:1025" ht="16.5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1"/>
      <c r="P45" s="3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</row>
    <row r="46" spans="1:1025" ht="45.75" customHeight="1" x14ac:dyDescent="0.25">
      <c r="A46" s="4" t="s">
        <v>42</v>
      </c>
      <c r="B46" s="4" t="s">
        <v>43</v>
      </c>
      <c r="C46" s="9" t="s">
        <v>2</v>
      </c>
      <c r="D46" s="9" t="s">
        <v>3</v>
      </c>
      <c r="E46" s="20" t="s">
        <v>8</v>
      </c>
      <c r="F46" s="20" t="s">
        <v>9</v>
      </c>
      <c r="G46" s="20" t="s">
        <v>10</v>
      </c>
      <c r="H46" s="20" t="s">
        <v>24</v>
      </c>
      <c r="I46" s="20"/>
      <c r="J46" s="20" t="s">
        <v>12</v>
      </c>
      <c r="K46" s="20" t="s">
        <v>33</v>
      </c>
      <c r="L46" s="20" t="s">
        <v>14</v>
      </c>
      <c r="M46" s="20" t="s">
        <v>15</v>
      </c>
      <c r="N46" s="20" t="s">
        <v>21</v>
      </c>
      <c r="O46" s="1"/>
      <c r="P46" s="31"/>
      <c r="Q46" s="3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</row>
    <row r="47" spans="1:1025" ht="15" customHeight="1" x14ac:dyDescent="0.25">
      <c r="A47" s="28"/>
      <c r="B47" s="28" t="s">
        <v>44</v>
      </c>
      <c r="C47" s="20"/>
      <c r="D47" s="20">
        <f>SUM(E47:N47)</f>
        <v>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</row>
    <row r="48" spans="1:1025" ht="17.25" customHeight="1" x14ac:dyDescent="0.25">
      <c r="A48" s="28"/>
      <c r="B48" s="28" t="s">
        <v>45</v>
      </c>
      <c r="C48" s="20"/>
      <c r="D48" s="20">
        <f>SUM(E48:N48)</f>
        <v>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</row>
    <row r="49" spans="1:1025" ht="33" customHeight="1" x14ac:dyDescent="0.25">
      <c r="A49" s="28"/>
      <c r="B49" s="28" t="s">
        <v>46</v>
      </c>
      <c r="C49" s="20"/>
      <c r="D49" s="20">
        <f>SUM(E49:N49)</f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</row>
    <row r="50" spans="1:1025" ht="16.5" customHeight="1" x14ac:dyDescent="0.25">
      <c r="A50" s="32"/>
      <c r="B50" s="33" t="s">
        <v>30</v>
      </c>
      <c r="C50" s="9">
        <f>SUM(C47:C49)</f>
        <v>0</v>
      </c>
      <c r="D50" s="9">
        <f>SUM(D47:D49)</f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</row>
    <row r="51" spans="1:1025" ht="16.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</row>
    <row r="52" spans="1:1025" ht="44.25" customHeight="1" x14ac:dyDescent="0.25">
      <c r="A52" s="35" t="s">
        <v>47</v>
      </c>
      <c r="B52" s="35" t="s">
        <v>48</v>
      </c>
      <c r="C52" s="36">
        <f>SUM(C47:C49)</f>
        <v>0</v>
      </c>
      <c r="D52" s="36">
        <f>SUM(D47:D49)</f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</row>
    <row r="53" spans="1:1025" ht="15" customHeight="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  <c r="AMK53" s="1"/>
    </row>
    <row r="54" spans="1:1025" s="41" customFormat="1" ht="24.75" customHeight="1" x14ac:dyDescent="0.25">
      <c r="A54" s="39"/>
      <c r="B54" s="39" t="s">
        <v>49</v>
      </c>
      <c r="C54" s="40">
        <f>SUM(E54:N54)</f>
        <v>11643468.994999999</v>
      </c>
      <c r="D54" s="40">
        <f>SUM(D44,D52)</f>
        <v>11643468.995000001</v>
      </c>
      <c r="E54" s="40">
        <f>E44+E52</f>
        <v>8124263</v>
      </c>
      <c r="F54" s="40">
        <f>F44+F52</f>
        <v>1064162</v>
      </c>
      <c r="G54" s="40">
        <f t="shared" ref="G54:N54" si="6">G44+G52</f>
        <v>300000</v>
      </c>
      <c r="H54" s="40">
        <f t="shared" si="6"/>
        <v>49000</v>
      </c>
      <c r="I54" s="40">
        <f t="shared" si="6"/>
        <v>12840</v>
      </c>
      <c r="J54" s="40">
        <f t="shared" si="6"/>
        <v>712201.995</v>
      </c>
      <c r="K54" s="40">
        <f t="shared" si="6"/>
        <v>1350000</v>
      </c>
      <c r="L54" s="40">
        <f t="shared" si="6"/>
        <v>500</v>
      </c>
      <c r="M54" s="40">
        <f t="shared" si="6"/>
        <v>10502</v>
      </c>
      <c r="N54" s="40">
        <f t="shared" si="6"/>
        <v>20000</v>
      </c>
      <c r="O54" s="43"/>
    </row>
    <row r="55" spans="1:1025" ht="15.75" customHeight="1" x14ac:dyDescent="0.25"/>
  </sheetData>
  <mergeCells count="24">
    <mergeCell ref="A9:K9"/>
    <mergeCell ref="A1:N1"/>
    <mergeCell ref="A2:N2"/>
    <mergeCell ref="A3:N3"/>
    <mergeCell ref="E4:N4"/>
    <mergeCell ref="A5:N5"/>
    <mergeCell ref="A10:A11"/>
    <mergeCell ref="B10:B11"/>
    <mergeCell ref="A12:N12"/>
    <mergeCell ref="A22:N22"/>
    <mergeCell ref="A23:A24"/>
    <mergeCell ref="B23:B24"/>
    <mergeCell ref="A25:N25"/>
    <mergeCell ref="A26:A27"/>
    <mergeCell ref="B26:B27"/>
    <mergeCell ref="A28:N28"/>
    <mergeCell ref="A29:A30"/>
    <mergeCell ref="B29:B30"/>
    <mergeCell ref="A31:N31"/>
    <mergeCell ref="A43:N43"/>
    <mergeCell ref="A45:N45"/>
    <mergeCell ref="A51:N51"/>
    <mergeCell ref="A53:N53"/>
    <mergeCell ref="A39:N39"/>
  </mergeCells>
  <printOptions horizontalCentered="1"/>
  <pageMargins left="0.31527777777777799" right="0.31527777777777799" top="0.118055555555556" bottom="0.118055555555556" header="0.51180555555555496" footer="0.51180555555555496"/>
  <pageSetup paperSize="9" scale="48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1796-8C36-418F-BBF9-C899B745504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9</vt:i4>
      </vt:variant>
    </vt:vector>
  </HeadingPairs>
  <TitlesOfParts>
    <vt:vector size="11" baseType="lpstr">
      <vt:lpstr>PLAN 2021</vt:lpstr>
      <vt:lpstr>List1</vt:lpstr>
      <vt:lpstr>'PLAN 2021'!Podrucje_ispisa</vt:lpstr>
      <vt:lpstr>'PLAN 2021'!print</vt:lpstr>
      <vt:lpstr>'PLAN 2021'!Print_Area_0</vt:lpstr>
      <vt:lpstr>'PLAN 2021'!Print_Area_0_0</vt:lpstr>
      <vt:lpstr>'PLAN 2021'!Print_Area_0_0_0</vt:lpstr>
      <vt:lpstr>'PLAN 2021'!Print_Area_0_0_0_0</vt:lpstr>
      <vt:lpstr>'PLAN 2021'!Print_Area_0_0_0_0_0</vt:lpstr>
      <vt:lpstr>'PLAN 2021'!Print_Area_0_0_0_0_0_0</vt:lpstr>
      <vt:lpstr>'PLAN 2021'!Print_Area_0_0_0_0_0_0_0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</dc:creator>
  <cp:lastModifiedBy>Silvana</cp:lastModifiedBy>
  <cp:lastPrinted>2019-06-17T14:30:03Z</cp:lastPrinted>
  <dcterms:created xsi:type="dcterms:W3CDTF">2019-03-13T10:28:19Z</dcterms:created>
  <dcterms:modified xsi:type="dcterms:W3CDTF">2021-03-29T08:57:50Z</dcterms:modified>
</cp:coreProperties>
</file>